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klaplante\Downloads\"/>
    </mc:Choice>
  </mc:AlternateContent>
  <xr:revisionPtr revIDLastSave="0" documentId="8_{26DD14C5-2911-436B-B261-130D865DBE21}" xr6:coauthVersionLast="47" xr6:coauthVersionMax="47" xr10:uidLastSave="{00000000-0000-0000-0000-000000000000}"/>
  <bookViews>
    <workbookView xWindow="-108" yWindow="-108" windowWidth="23256" windowHeight="12576" xr2:uid="{327E8300-3A7D-477E-86CA-2384A828B00B}"/>
  </bookViews>
  <sheets>
    <sheet name="Overview and Summary" sheetId="3" r:id="rId1"/>
    <sheet name="Funds Received - Monthly" sheetId="2" r:id="rId2"/>
    <sheet name="Funds Spent - Monthly" sheetId="4" r:id="rId3"/>
  </sheets>
  <definedNames>
    <definedName name="_xlnm.Print_Area" localSheetId="1">'Funds Received - Monthly'!$B$1:$M$15</definedName>
    <definedName name="_xlnm.Print_Area" localSheetId="2">'Funds Spent - Monthly'!$B$1:$M$15</definedName>
    <definedName name="_xlnm.Print_Area" localSheetId="0">'Overview and Summary'!$B$1:$E$19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1" i="4" l="1"/>
  <c r="I11" i="4"/>
  <c r="J11" i="4"/>
  <c r="K11" i="4"/>
  <c r="L11" i="4"/>
  <c r="M11" i="4"/>
  <c r="C11" i="4"/>
  <c r="M10" i="2"/>
  <c r="M11" i="2" s="1"/>
  <c r="K10" i="2"/>
  <c r="K11" i="2" s="1"/>
  <c r="L10" i="2"/>
  <c r="L11" i="2" s="1"/>
  <c r="J10" i="2"/>
  <c r="J11" i="2" s="1"/>
  <c r="D10" i="3"/>
  <c r="D11" i="3" s="1"/>
  <c r="E11" i="3"/>
  <c r="J7" i="4"/>
  <c r="I7" i="4"/>
  <c r="H7" i="4"/>
  <c r="G7" i="4"/>
  <c r="G11" i="4" s="1"/>
  <c r="F7" i="4"/>
  <c r="F11" i="4" s="1"/>
  <c r="E7" i="4"/>
  <c r="E11" i="4" s="1"/>
  <c r="D7" i="4"/>
  <c r="D11" i="4" s="1"/>
  <c r="I7" i="2"/>
  <c r="I11" i="2" s="1"/>
  <c r="H7" i="2"/>
  <c r="H11" i="2" s="1"/>
  <c r="G7" i="2"/>
  <c r="G11" i="2" s="1"/>
  <c r="F7" i="2"/>
  <c r="F11" i="2" s="1"/>
  <c r="E7" i="2"/>
  <c r="E11" i="2" s="1"/>
  <c r="D7" i="2"/>
  <c r="D11" i="2" s="1"/>
  <c r="C7" i="2"/>
  <c r="C11" i="2" s="1"/>
</calcChain>
</file>

<file path=xl/sharedStrings.xml><?xml version="1.0" encoding="utf-8"?>
<sst xmlns="http://schemas.openxmlformats.org/spreadsheetml/2006/main" count="76" uniqueCount="40">
  <si>
    <t>COVID-19 Relief Program Tracker</t>
  </si>
  <si>
    <t>Elementary and Secondary School Emergency Relief</t>
  </si>
  <si>
    <t>State and Local Fiscal Recovery Fund</t>
  </si>
  <si>
    <t>Coronavirus Relief Fund</t>
  </si>
  <si>
    <t>Child Care Services</t>
  </si>
  <si>
    <t>Emergency Rental Assistance</t>
  </si>
  <si>
    <t>Homeowners Assistance Fund</t>
  </si>
  <si>
    <t>Excluded Worker Fund</t>
  </si>
  <si>
    <t>Small Business Recovery</t>
  </si>
  <si>
    <t>$13.5 billion</t>
  </si>
  <si>
    <t>$5.1 billion</t>
  </si>
  <si>
    <t>$2.5 billion</t>
  </si>
  <si>
    <t>$539.5 million</t>
  </si>
  <si>
    <t>Technical Notes</t>
  </si>
  <si>
    <t>Funds Expected to Be Received</t>
  </si>
  <si>
    <t>Funds Received</t>
  </si>
  <si>
    <t>Funds Spent</t>
  </si>
  <si>
    <t>$2.1 billion</t>
  </si>
  <si>
    <t>$14.0 billion</t>
  </si>
  <si>
    <t>Payments made by the State, either to direct beneficiaries or as a pass through to other recipients. Such payments may be backed with federal or State funds. Disbursements do not include disbursements made by entities other than the State, such as local governments or school districts, that receive federal funding directly. Executive Branch agencies may report different “spending” values that reflect stages of program management that occur prior to final payment, such as request for proposal amounts, awards or contract encumbrances. Disbursements may exceed estimated program receipts due to timing differences between State payments and federal reimbursement.  Funds paid directly by the Federal Government to beneficiaries are not included.</t>
  </si>
  <si>
    <t>Anticipated funding (federal and/or State) available for New York State or for “pass through” to other recipients, such as childcare providers, landlords, or local governments. These estimates are from sources including the Division of the Budget, legislative appropriations, federal and State agencies, and Federal Funds Information for States.  Funds paid directly by the federal government to beneficiaries are not included.</t>
  </si>
  <si>
    <t>Payments made by the State, either to direct beneficiaries or as a pass through to other recipients. Such payments may be backed with federal or State funds. Disbursements do not include disbursements made by entities other than the State, such as local governments or school districts, that receive federal funding directly. Executive Branch agencies may report different “spending” values that reflect stages of program management that occur prior to final payment, such as request for proposal amounts, awards or contract encumbrances. Disbursements may exceed estimated program receipts due to timing differences between State payments and federal reimbursement.  Funds paid directly by the federal government to beneficiaries are not included.</t>
  </si>
  <si>
    <t>Funds Received *</t>
  </si>
  <si>
    <t>June 2022</t>
  </si>
  <si>
    <t>May 2022</t>
  </si>
  <si>
    <t>April 2022</t>
  </si>
  <si>
    <t>March 2022*</t>
  </si>
  <si>
    <t>February 2022</t>
  </si>
  <si>
    <t>January 2022</t>
  </si>
  <si>
    <t>December 2021</t>
  </si>
  <si>
    <t>November 2021</t>
  </si>
  <si>
    <t>October 2021</t>
  </si>
  <si>
    <t>September 2021</t>
  </si>
  <si>
    <t>Funds Spent As of Month Ending:</t>
  </si>
  <si>
    <t>Funds Received As of Month Ending:</t>
  </si>
  <si>
    <t>As of July 31, 2022</t>
  </si>
  <si>
    <t>$1.7 billion</t>
  </si>
  <si>
    <t>July 2022</t>
  </si>
  <si>
    <t>$3.9 billion</t>
  </si>
  <si>
    <t xml:space="preserve">Federal aid received by the State of New York, either for direct program administration or pass through to other recipients. In some cases, the State has already received all the funding for which it is eligible; in other cases, the State will be reimbursed by the federal government for spending made under a certain program.  Funds paid directly by the federal government to beneficiaries are not included.
*Includes Short Term Investment Pool (STIP) Interest through July totaling $32 million for State and Local Fiscal Recovery Fund, $6.9 million for Coronavirus Relief Fund, $1.7 million for Emergency Rental Assistance and $1 million for Homeowners Assistance Fund.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</si>
</sst>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_(&quot;$&quot;* #,##0_);_(&quot;$&quot;* \(#,##0\);_(&quot;$&quot;* &quot;-&quot;??_);_(@_)"/>
  </numFmts>
  <fonts count="10">
    <font>
      <sz val="11"/>
      <color theme="1"/>
      <name val="Calibri"/>
      <family val="2"/>
    </font>
    <font>
      <sz val="11"/>
      <color theme="1"/>
      <name val="Calibri"/>
      <family val="2"/>
    </font>
    <font>
      <sz val="18"/>
      <color theme="3"/>
      <name val="Calibri Light"/>
      <family val="2"/>
      <scheme val="major"/>
    </font>
    <font>
      <b/>
      <i/>
      <sz val="11"/>
      <color theme="3"/>
      <name val="Calibri Light"/>
      <family val="2"/>
      <scheme val="major"/>
    </font>
    <font>
      <b/>
      <sz val="10"/>
      <color theme="3"/>
      <name val="Calibri Light"/>
      <family val="2"/>
      <scheme val="major"/>
    </font>
    <font>
      <b/>
      <sz val="11"/>
      <color theme="3"/>
      <name val="Calibri Light"/>
      <family val="2"/>
      <scheme val="major"/>
    </font>
    <font>
      <sz val="14"/>
      <color rgb="FF333333"/>
      <name val="Inherit"/>
    </font>
    <font>
      <b/>
      <u/>
      <sz val="10"/>
      <color rgb="FF333333"/>
      <name val="Helvetica Neue"/>
    </font>
    <font>
      <sz val="10"/>
      <color theme="1"/>
      <name val="Calibri"/>
      <family val="2"/>
    </font>
    <font>
      <sz val="10"/>
      <color rgb="FF333333"/>
      <name val="Helvetica Neue"/>
    </font>
  </fonts>
  <fills count="3">
    <fill>
      <patternFill patternType="none"/>
    </fill>
    <fill>
      <patternFill patternType="gray125"/>
    </fill>
    <fill>
      <patternFill patternType="solid">
        <fgColor theme="0"/>
        <bgColor indexed="64"/>
      </patternFill>
    </fill>
  </fills>
  <borders count="25">
    <border>
      <left/>
      <right/>
      <top/>
      <bottom/>
      <diagonal/>
    </border>
    <border>
      <left/>
      <right/>
      <top/>
      <bottom style="thin">
        <color indexed="64"/>
      </bottom>
      <diagonal/>
    </border>
    <border>
      <left style="thick">
        <color theme="3"/>
      </left>
      <right/>
      <top style="thick">
        <color theme="3"/>
      </top>
      <bottom/>
      <diagonal/>
    </border>
    <border>
      <left/>
      <right/>
      <top style="thick">
        <color theme="3"/>
      </top>
      <bottom/>
      <diagonal/>
    </border>
    <border>
      <left/>
      <right style="thick">
        <color theme="3"/>
      </right>
      <top style="thick">
        <color theme="3"/>
      </top>
      <bottom/>
      <diagonal/>
    </border>
    <border>
      <left style="thick">
        <color theme="3"/>
      </left>
      <right/>
      <top/>
      <bottom/>
      <diagonal/>
    </border>
    <border>
      <left/>
      <right style="thick">
        <color theme="3"/>
      </right>
      <top/>
      <bottom/>
      <diagonal/>
    </border>
    <border>
      <left style="thick">
        <color theme="3"/>
      </left>
      <right/>
      <top/>
      <bottom style="thick">
        <color theme="3"/>
      </bottom>
      <diagonal/>
    </border>
    <border>
      <left/>
      <right/>
      <top/>
      <bottom style="thick">
        <color theme="3"/>
      </bottom>
      <diagonal/>
    </border>
    <border>
      <left/>
      <right style="thick">
        <color theme="3"/>
      </right>
      <top/>
      <bottom style="thick">
        <color theme="3"/>
      </bottom>
      <diagonal/>
    </border>
    <border>
      <left style="thick">
        <color theme="3"/>
      </left>
      <right/>
      <top style="medium">
        <color theme="3"/>
      </top>
      <bottom/>
      <diagonal/>
    </border>
    <border>
      <left/>
      <right/>
      <top style="medium">
        <color theme="3"/>
      </top>
      <bottom/>
      <diagonal/>
    </border>
    <border>
      <left/>
      <right style="thick">
        <color theme="3"/>
      </right>
      <top style="medium">
        <color theme="3"/>
      </top>
      <bottom/>
      <diagonal/>
    </border>
    <border>
      <left style="thick">
        <color theme="3"/>
      </left>
      <right/>
      <top/>
      <bottom style="medium">
        <color theme="3"/>
      </bottom>
      <diagonal/>
    </border>
    <border>
      <left/>
      <right/>
      <top/>
      <bottom style="medium">
        <color theme="3"/>
      </bottom>
      <diagonal/>
    </border>
    <border>
      <left/>
      <right style="thick">
        <color theme="3"/>
      </right>
      <top/>
      <bottom style="medium">
        <color theme="3"/>
      </bottom>
      <diagonal/>
    </border>
    <border>
      <left/>
      <right/>
      <top style="thin">
        <color indexed="64"/>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3">
    <xf numFmtId="0" fontId="0" fillId="0" borderId="0"/>
    <xf numFmtId="44" fontId="1" fillId="0" borderId="0" applyFont="0" applyFill="0" applyBorder="0" applyAlignment="0" applyProtection="0"/>
    <xf numFmtId="0" fontId="2" fillId="0" borderId="0" applyNumberFormat="0" applyFill="0" applyBorder="0" applyAlignment="0" applyProtection="0"/>
  </cellStyleXfs>
  <cellXfs count="44">
    <xf numFmtId="0" fontId="0" fillId="0" borderId="0" xfId="0"/>
    <xf numFmtId="0" fontId="0" fillId="2" borderId="3" xfId="0" applyFill="1" applyBorder="1"/>
    <xf numFmtId="0" fontId="0" fillId="2" borderId="4" xfId="0" applyFill="1" applyBorder="1"/>
    <xf numFmtId="0" fontId="6" fillId="2" borderId="2" xfId="0" applyFont="1" applyFill="1" applyBorder="1" applyAlignment="1">
      <alignment vertical="center"/>
    </xf>
    <xf numFmtId="0" fontId="7" fillId="2" borderId="10" xfId="0" applyFont="1" applyFill="1" applyBorder="1" applyAlignment="1">
      <alignment vertical="center"/>
    </xf>
    <xf numFmtId="0" fontId="8" fillId="2" borderId="11" xfId="0" applyFont="1" applyFill="1" applyBorder="1"/>
    <xf numFmtId="0" fontId="8" fillId="2" borderId="12" xfId="0" applyFont="1" applyFill="1" applyBorder="1"/>
    <xf numFmtId="0" fontId="7" fillId="2" borderId="5" xfId="0" applyFont="1" applyFill="1" applyBorder="1" applyAlignment="1">
      <alignment vertical="center"/>
    </xf>
    <xf numFmtId="0" fontId="8" fillId="2" borderId="0" xfId="0" applyFont="1" applyFill="1" applyBorder="1"/>
    <xf numFmtId="0" fontId="8" fillId="2" borderId="6" xfId="0" applyFont="1" applyFill="1" applyBorder="1"/>
    <xf numFmtId="0" fontId="6" fillId="2" borderId="17" xfId="0" applyFont="1" applyFill="1" applyBorder="1" applyAlignment="1">
      <alignment vertical="center"/>
    </xf>
    <xf numFmtId="0" fontId="0" fillId="2" borderId="18" xfId="0" applyFill="1" applyBorder="1"/>
    <xf numFmtId="0" fontId="0" fillId="2" borderId="19" xfId="0" applyFill="1" applyBorder="1"/>
    <xf numFmtId="0" fontId="7" fillId="2" borderId="20" xfId="0" applyFont="1" applyFill="1" applyBorder="1" applyAlignment="1">
      <alignment vertical="center"/>
    </xf>
    <xf numFmtId="0" fontId="0" fillId="2" borderId="0" xfId="0" applyFill="1" applyBorder="1"/>
    <xf numFmtId="0" fontId="8" fillId="2" borderId="21" xfId="0" applyFont="1" applyFill="1" applyBorder="1"/>
    <xf numFmtId="0" fontId="3" fillId="2" borderId="0" xfId="2" applyFont="1" applyFill="1" applyAlignment="1">
      <alignment horizontal="left"/>
    </xf>
    <xf numFmtId="0" fontId="0" fillId="2" borderId="0" xfId="0" applyFill="1"/>
    <xf numFmtId="49" fontId="4" fillId="2" borderId="1" xfId="2" applyNumberFormat="1" applyFont="1" applyFill="1" applyBorder="1" applyAlignment="1">
      <alignment horizontal="center"/>
    </xf>
    <xf numFmtId="0" fontId="5" fillId="2" borderId="0" xfId="2" applyFont="1" applyFill="1" applyAlignment="1">
      <alignment horizontal="left"/>
    </xf>
    <xf numFmtId="164" fontId="0" fillId="2" borderId="0" xfId="1" applyNumberFormat="1" applyFont="1" applyFill="1"/>
    <xf numFmtId="164" fontId="0" fillId="2" borderId="0" xfId="0" applyNumberFormat="1" applyFill="1"/>
    <xf numFmtId="164" fontId="0" fillId="2" borderId="16" xfId="0" applyNumberFormat="1" applyFill="1" applyBorder="1"/>
    <xf numFmtId="44" fontId="0" fillId="2" borderId="0" xfId="1" applyFont="1" applyFill="1" applyBorder="1"/>
    <xf numFmtId="0" fontId="9" fillId="2" borderId="0" xfId="0" applyFont="1" applyFill="1" applyBorder="1" applyAlignment="1">
      <alignment horizontal="left" vertical="top" wrapText="1"/>
    </xf>
    <xf numFmtId="44" fontId="0" fillId="2" borderId="0" xfId="0" applyNumberFormat="1" applyFill="1"/>
    <xf numFmtId="44" fontId="0" fillId="2" borderId="0" xfId="1" applyFont="1" applyFill="1"/>
    <xf numFmtId="0" fontId="4" fillId="2" borderId="1" xfId="2" applyFont="1" applyFill="1" applyBorder="1" applyAlignment="1">
      <alignment horizontal="center" wrapText="1"/>
    </xf>
    <xf numFmtId="0" fontId="4" fillId="2" borderId="1" xfId="2" applyFont="1" applyFill="1" applyBorder="1" applyAlignment="1">
      <alignment horizontal="center"/>
    </xf>
    <xf numFmtId="164" fontId="0" fillId="2" borderId="0" xfId="1" applyNumberFormat="1" applyFont="1" applyFill="1" applyAlignment="1">
      <alignment horizontal="right"/>
    </xf>
    <xf numFmtId="164" fontId="0" fillId="0" borderId="0" xfId="0" applyNumberFormat="1" applyFill="1"/>
    <xf numFmtId="0" fontId="6" fillId="2" borderId="20" xfId="0" applyFont="1" applyFill="1" applyBorder="1" applyAlignment="1">
      <alignment vertical="center"/>
    </xf>
    <xf numFmtId="0" fontId="9" fillId="2" borderId="20" xfId="0" applyFont="1" applyFill="1" applyBorder="1" applyAlignment="1">
      <alignment horizontal="left" vertical="top" wrapText="1"/>
    </xf>
    <xf numFmtId="0" fontId="4" fillId="2" borderId="1" xfId="2" applyFont="1" applyFill="1" applyBorder="1" applyAlignment="1">
      <alignment horizontal="center"/>
    </xf>
    <xf numFmtId="0" fontId="9" fillId="2" borderId="13" xfId="0" applyFont="1" applyFill="1" applyBorder="1" applyAlignment="1">
      <alignment vertical="center" wrapText="1"/>
    </xf>
    <xf numFmtId="0" fontId="9" fillId="2" borderId="14" xfId="0" applyFont="1" applyFill="1" applyBorder="1" applyAlignment="1">
      <alignment vertical="center" wrapText="1"/>
    </xf>
    <xf numFmtId="0" fontId="9" fillId="2" borderId="15" xfId="0" applyFont="1" applyFill="1" applyBorder="1" applyAlignment="1">
      <alignment vertical="center" wrapText="1"/>
    </xf>
    <xf numFmtId="0" fontId="9" fillId="2" borderId="7" xfId="0" applyFont="1" applyFill="1" applyBorder="1" applyAlignment="1">
      <alignment vertical="center" wrapText="1"/>
    </xf>
    <xf numFmtId="0" fontId="9" fillId="2" borderId="8" xfId="0" applyFont="1" applyFill="1" applyBorder="1" applyAlignment="1">
      <alignment vertical="center" wrapText="1"/>
    </xf>
    <xf numFmtId="0" fontId="9" fillId="2" borderId="9" xfId="0" applyFont="1" applyFill="1" applyBorder="1" applyAlignment="1">
      <alignment vertical="center" wrapText="1"/>
    </xf>
    <xf numFmtId="0" fontId="9" fillId="2" borderId="22" xfId="0" applyFont="1" applyFill="1" applyBorder="1" applyAlignment="1">
      <alignment horizontal="left" vertical="top" wrapText="1"/>
    </xf>
    <xf numFmtId="0" fontId="9" fillId="2" borderId="23" xfId="0" applyFont="1" applyFill="1" applyBorder="1" applyAlignment="1">
      <alignment horizontal="left" vertical="top" wrapText="1"/>
    </xf>
    <xf numFmtId="0" fontId="9" fillId="2" borderId="24" xfId="0" applyFont="1" applyFill="1" applyBorder="1" applyAlignment="1">
      <alignment horizontal="left" vertical="top" wrapText="1"/>
    </xf>
    <xf numFmtId="0" fontId="4" fillId="2" borderId="0" xfId="2" applyFont="1" applyFill="1" applyBorder="1" applyAlignment="1">
      <alignment horizontal="center"/>
    </xf>
  </cellXfs>
  <cellStyles count="3">
    <cellStyle name="Currency" xfId="1" builtinId="4"/>
    <cellStyle name="Normal" xfId="0" builtinId="0"/>
    <cellStyle name="Title" xfId="2" builtin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AA3DB0-5BE8-4698-9A9A-6AA2470AB583}">
  <sheetPr>
    <pageSetUpPr fitToPage="1"/>
  </sheetPr>
  <dimension ref="B1:E20"/>
  <sheetViews>
    <sheetView tabSelected="1" workbookViewId="0">
      <selection activeCell="A11" sqref="A11:XFD11"/>
    </sheetView>
  </sheetViews>
  <sheetFormatPr defaultColWidth="8.88671875" defaultRowHeight="14.4"/>
  <cols>
    <col min="1" max="1" width="4.5546875" style="17" customWidth="1"/>
    <col min="2" max="2" width="53.44140625" style="17" bestFit="1" customWidth="1"/>
    <col min="3" max="3" width="17.5546875" style="17" bestFit="1" customWidth="1"/>
    <col min="4" max="4" width="21.109375" style="17" bestFit="1" customWidth="1"/>
    <col min="5" max="5" width="18.5546875" style="17" bestFit="1" customWidth="1"/>
    <col min="6" max="16384" width="8.88671875" style="17"/>
  </cols>
  <sheetData>
    <row r="1" spans="2:5">
      <c r="B1" s="16" t="s">
        <v>0</v>
      </c>
      <c r="C1" s="33" t="s">
        <v>35</v>
      </c>
      <c r="D1" s="33"/>
      <c r="E1" s="33"/>
    </row>
    <row r="2" spans="2:5" ht="27.6">
      <c r="C2" s="27" t="s">
        <v>14</v>
      </c>
      <c r="D2" s="28" t="s">
        <v>22</v>
      </c>
      <c r="E2" s="28" t="s">
        <v>16</v>
      </c>
    </row>
    <row r="3" spans="2:5">
      <c r="B3" s="19" t="s">
        <v>1</v>
      </c>
      <c r="C3" s="29" t="s">
        <v>18</v>
      </c>
      <c r="D3" s="20">
        <v>2577675277.5799999</v>
      </c>
      <c r="E3" s="20">
        <v>2582192424.1300001</v>
      </c>
    </row>
    <row r="4" spans="2:5">
      <c r="B4" s="19" t="s">
        <v>2</v>
      </c>
      <c r="C4" s="29" t="s">
        <v>9</v>
      </c>
      <c r="D4" s="20">
        <v>13551207091.200001</v>
      </c>
      <c r="E4" s="20">
        <v>5274180157.2799997</v>
      </c>
    </row>
    <row r="5" spans="2:5">
      <c r="B5" s="19" t="s">
        <v>3</v>
      </c>
      <c r="C5" s="29" t="s">
        <v>10</v>
      </c>
      <c r="D5" s="20">
        <v>5142536005.8200006</v>
      </c>
      <c r="E5" s="20">
        <v>5142535984.75</v>
      </c>
    </row>
    <row r="6" spans="2:5">
      <c r="B6" s="19" t="s">
        <v>4</v>
      </c>
      <c r="C6" s="29" t="s">
        <v>11</v>
      </c>
      <c r="D6" s="20">
        <v>1070224231.67</v>
      </c>
      <c r="E6" s="20">
        <v>1124140480.3300002</v>
      </c>
    </row>
    <row r="7" spans="2:5">
      <c r="B7" s="19" t="s">
        <v>5</v>
      </c>
      <c r="C7" s="29" t="s">
        <v>38</v>
      </c>
      <c r="D7" s="30">
        <v>3748396459.4899998</v>
      </c>
      <c r="E7" s="30">
        <v>2818216396.4700003</v>
      </c>
    </row>
    <row r="8" spans="2:5">
      <c r="B8" s="19" t="s">
        <v>7</v>
      </c>
      <c r="C8" s="29" t="s">
        <v>17</v>
      </c>
      <c r="D8" s="21">
        <v>2100000000</v>
      </c>
      <c r="E8" s="21">
        <v>2056977086.05</v>
      </c>
    </row>
    <row r="9" spans="2:5">
      <c r="B9" s="19" t="s">
        <v>6</v>
      </c>
      <c r="C9" s="29" t="s">
        <v>12</v>
      </c>
      <c r="D9" s="21">
        <v>540496322.30999994</v>
      </c>
      <c r="E9" s="21">
        <v>183853500.59</v>
      </c>
    </row>
    <row r="10" spans="2:5">
      <c r="B10" s="19" t="s">
        <v>8</v>
      </c>
      <c r="C10" s="29" t="s">
        <v>36</v>
      </c>
      <c r="D10" s="21">
        <f>1715000000-600000000</f>
        <v>1115000000</v>
      </c>
      <c r="E10" s="21">
        <v>778995752.16999996</v>
      </c>
    </row>
    <row r="11" spans="2:5" ht="15" thickBot="1">
      <c r="D11" s="22">
        <f>SUM(D3:D10)</f>
        <v>29845535388.070004</v>
      </c>
      <c r="E11" s="22">
        <f>SUM(E3:E10)</f>
        <v>19961091781.769997</v>
      </c>
    </row>
    <row r="12" spans="2:5" ht="15.6" thickTop="1" thickBot="1">
      <c r="B12" s="19"/>
      <c r="D12" s="25"/>
    </row>
    <row r="13" spans="2:5" ht="18.600000000000001" thickTop="1" thickBot="1">
      <c r="B13" s="3" t="s">
        <v>13</v>
      </c>
      <c r="C13" s="1"/>
      <c r="D13" s="1"/>
      <c r="E13" s="2"/>
    </row>
    <row r="14" spans="2:5">
      <c r="B14" s="4" t="s">
        <v>14</v>
      </c>
      <c r="C14" s="5"/>
      <c r="D14" s="5"/>
      <c r="E14" s="6"/>
    </row>
    <row r="15" spans="2:5" ht="57.6" customHeight="1" thickBot="1">
      <c r="B15" s="34" t="s">
        <v>20</v>
      </c>
      <c r="C15" s="35"/>
      <c r="D15" s="35"/>
      <c r="E15" s="36"/>
    </row>
    <row r="16" spans="2:5">
      <c r="B16" s="4" t="s">
        <v>15</v>
      </c>
      <c r="C16" s="5"/>
      <c r="D16" s="5"/>
      <c r="E16" s="6"/>
    </row>
    <row r="17" spans="2:5" ht="101.25" customHeight="1" thickBot="1">
      <c r="B17" s="34" t="s">
        <v>39</v>
      </c>
      <c r="C17" s="35"/>
      <c r="D17" s="35"/>
      <c r="E17" s="36"/>
    </row>
    <row r="18" spans="2:5">
      <c r="B18" s="7" t="s">
        <v>16</v>
      </c>
      <c r="C18" s="8"/>
      <c r="D18" s="8"/>
      <c r="E18" s="9"/>
    </row>
    <row r="19" spans="2:5" ht="84.75" customHeight="1" thickBot="1">
      <c r="B19" s="37" t="s">
        <v>21</v>
      </c>
      <c r="C19" s="38"/>
      <c r="D19" s="38"/>
      <c r="E19" s="39"/>
    </row>
    <row r="20" spans="2:5" ht="15" thickTop="1"/>
  </sheetData>
  <mergeCells count="4">
    <mergeCell ref="C1:E1"/>
    <mergeCell ref="B15:E15"/>
    <mergeCell ref="B17:E17"/>
    <mergeCell ref="B19:E19"/>
  </mergeCells>
  <pageMargins left="0.25" right="0.25" top="0.75" bottom="0.75" header="0.3" footer="0.3"/>
  <pageSetup scale="92" orientation="portrait" horizontalDpi="4294967293"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C38A81-0C83-426A-9043-2890D9C3B670}">
  <sheetPr>
    <pageSetUpPr fitToPage="1"/>
  </sheetPr>
  <dimension ref="B1:M15"/>
  <sheetViews>
    <sheetView zoomScale="80" zoomScaleNormal="80" workbookViewId="0">
      <selection activeCell="A11" sqref="A11:XFD11"/>
    </sheetView>
  </sheetViews>
  <sheetFormatPr defaultColWidth="8.88671875" defaultRowHeight="14.4"/>
  <cols>
    <col min="1" max="1" width="4.5546875" style="17" customWidth="1"/>
    <col min="2" max="2" width="48.44140625" style="17" bestFit="1" customWidth="1"/>
    <col min="3" max="5" width="16.6640625" style="17" customWidth="1"/>
    <col min="6" max="6" width="16.6640625" style="26" customWidth="1"/>
    <col min="7" max="13" width="16.6640625" style="17" customWidth="1"/>
    <col min="14" max="16384" width="8.88671875" style="17"/>
  </cols>
  <sheetData>
    <row r="1" spans="2:13">
      <c r="B1" s="16" t="s">
        <v>0</v>
      </c>
      <c r="C1" s="43" t="s">
        <v>34</v>
      </c>
      <c r="D1" s="43"/>
      <c r="E1" s="43"/>
      <c r="F1" s="43"/>
      <c r="G1" s="43"/>
      <c r="H1" s="43"/>
      <c r="I1" s="43"/>
      <c r="J1" s="43"/>
      <c r="K1" s="43"/>
      <c r="L1" s="43"/>
      <c r="M1" s="43"/>
    </row>
    <row r="2" spans="2:13">
      <c r="C2" s="18" t="s">
        <v>32</v>
      </c>
      <c r="D2" s="18" t="s">
        <v>31</v>
      </c>
      <c r="E2" s="18" t="s">
        <v>30</v>
      </c>
      <c r="F2" s="18" t="s">
        <v>29</v>
      </c>
      <c r="G2" s="18" t="s">
        <v>28</v>
      </c>
      <c r="H2" s="18" t="s">
        <v>27</v>
      </c>
      <c r="I2" s="18" t="s">
        <v>26</v>
      </c>
      <c r="J2" s="18" t="s">
        <v>25</v>
      </c>
      <c r="K2" s="18" t="s">
        <v>24</v>
      </c>
      <c r="L2" s="18" t="s">
        <v>23</v>
      </c>
      <c r="M2" s="18" t="s">
        <v>37</v>
      </c>
    </row>
    <row r="3" spans="2:13">
      <c r="B3" s="19" t="s">
        <v>1</v>
      </c>
      <c r="C3" s="20">
        <v>924541007.49000001</v>
      </c>
      <c r="D3" s="20">
        <v>1024622380.349999</v>
      </c>
      <c r="E3" s="20">
        <v>1127424455.3</v>
      </c>
      <c r="F3" s="20">
        <v>1429863176.0699992</v>
      </c>
      <c r="G3" s="20">
        <v>1546927202.809999</v>
      </c>
      <c r="H3" s="20">
        <v>1646497289.4099989</v>
      </c>
      <c r="I3" s="20">
        <v>1996514007.8799992</v>
      </c>
      <c r="J3" s="20">
        <v>2202743359.6899991</v>
      </c>
      <c r="K3" s="20">
        <v>2325774734.5100002</v>
      </c>
      <c r="L3" s="20">
        <v>2487482564.3099999</v>
      </c>
      <c r="M3" s="20">
        <v>2577675277.5799999</v>
      </c>
    </row>
    <row r="4" spans="2:13">
      <c r="B4" s="19" t="s">
        <v>2</v>
      </c>
      <c r="C4" s="20">
        <v>13132106036</v>
      </c>
      <c r="D4" s="20">
        <v>13132106036</v>
      </c>
      <c r="E4" s="20">
        <v>13132106036</v>
      </c>
      <c r="F4" s="20">
        <v>13132106036</v>
      </c>
      <c r="G4" s="20">
        <v>13132106036</v>
      </c>
      <c r="H4" s="20">
        <v>13132106036</v>
      </c>
      <c r="I4" s="20">
        <v>13138904640.41</v>
      </c>
      <c r="J4" s="20">
        <v>13141002635.700001</v>
      </c>
      <c r="K4" s="20">
        <v>13143686203.970001</v>
      </c>
      <c r="L4" s="20">
        <v>13535931363.210001</v>
      </c>
      <c r="M4" s="20">
        <v>13551207091.200001</v>
      </c>
    </row>
    <row r="5" spans="2:13">
      <c r="B5" s="19" t="s">
        <v>3</v>
      </c>
      <c r="C5" s="20">
        <v>5135624853.1000004</v>
      </c>
      <c r="D5" s="20">
        <v>5135624853.1000004</v>
      </c>
      <c r="E5" s="20">
        <v>5135624853.1000004</v>
      </c>
      <c r="F5" s="20">
        <v>5135624853.1000004</v>
      </c>
      <c r="G5" s="20">
        <v>5135624853.1000004</v>
      </c>
      <c r="H5" s="20">
        <v>5135624853.1000004</v>
      </c>
      <c r="I5" s="20">
        <v>5142516369.4200001</v>
      </c>
      <c r="J5" s="20">
        <v>5142535966.3000002</v>
      </c>
      <c r="K5" s="20">
        <v>5142535976.3800001</v>
      </c>
      <c r="L5" s="20">
        <v>5142535988.5500002</v>
      </c>
      <c r="M5" s="20">
        <v>5142536005.8200006</v>
      </c>
    </row>
    <row r="6" spans="2:13">
      <c r="B6" s="19" t="s">
        <v>4</v>
      </c>
      <c r="C6" s="20">
        <v>340653890.87</v>
      </c>
      <c r="D6" s="20">
        <v>486159009.75000906</v>
      </c>
      <c r="E6" s="20">
        <v>624253638.71999991</v>
      </c>
      <c r="F6" s="20">
        <v>785792570.02000952</v>
      </c>
      <c r="G6" s="20">
        <v>925832835.51007116</v>
      </c>
      <c r="H6" s="20">
        <v>989170389.75007522</v>
      </c>
      <c r="I6" s="20">
        <v>1039575079.0801208</v>
      </c>
      <c r="J6" s="20">
        <v>1056551224.5301164</v>
      </c>
      <c r="K6" s="20">
        <v>1070255283.88</v>
      </c>
      <c r="L6" s="20">
        <v>1068953798.0299999</v>
      </c>
      <c r="M6" s="20">
        <v>1070224231.67</v>
      </c>
    </row>
    <row r="7" spans="2:13">
      <c r="B7" s="19" t="s">
        <v>5</v>
      </c>
      <c r="C7" s="30">
        <f>1689668547.56+110000000</f>
        <v>1799668547.5599999</v>
      </c>
      <c r="D7" s="30">
        <f>2425241657+110000000</f>
        <v>2535241657</v>
      </c>
      <c r="E7" s="30">
        <f>2425241657+110000000</f>
        <v>2535241657</v>
      </c>
      <c r="F7" s="30">
        <f>2425241657+110000000</f>
        <v>2535241657</v>
      </c>
      <c r="G7" s="30">
        <f>2425241657+110000000</f>
        <v>2535241657</v>
      </c>
      <c r="H7" s="30">
        <f>2425241657+110000000</f>
        <v>2535241657</v>
      </c>
      <c r="I7" s="30">
        <f>2453455164.25+110000000</f>
        <v>2563455164.25</v>
      </c>
      <c r="J7" s="30">
        <v>3747659813.9299998</v>
      </c>
      <c r="K7" s="30">
        <v>3747857818.75</v>
      </c>
      <c r="L7" s="30">
        <v>3748137539.3299999</v>
      </c>
      <c r="M7" s="30">
        <v>3748396459.4899998</v>
      </c>
    </row>
    <row r="8" spans="2:13">
      <c r="B8" s="19" t="s">
        <v>7</v>
      </c>
      <c r="C8" s="21">
        <v>2100000000</v>
      </c>
      <c r="D8" s="21">
        <v>2100000000</v>
      </c>
      <c r="E8" s="21">
        <v>2100000000</v>
      </c>
      <c r="F8" s="21">
        <v>2100000000</v>
      </c>
      <c r="G8" s="21">
        <v>2100000000</v>
      </c>
      <c r="H8" s="21">
        <v>2100000000</v>
      </c>
      <c r="I8" s="21">
        <v>2100000000</v>
      </c>
      <c r="J8" s="21">
        <v>2100000000</v>
      </c>
      <c r="K8" s="21">
        <v>2100000000</v>
      </c>
      <c r="L8" s="21">
        <v>2100000000</v>
      </c>
      <c r="M8" s="21">
        <v>2100000000</v>
      </c>
    </row>
    <row r="9" spans="2:13">
      <c r="B9" s="19" t="s">
        <v>6</v>
      </c>
      <c r="C9" s="21">
        <v>53945851.799999997</v>
      </c>
      <c r="D9" s="21">
        <v>53945851.799999997</v>
      </c>
      <c r="E9" s="21">
        <v>539458518</v>
      </c>
      <c r="F9" s="21">
        <v>539458518</v>
      </c>
      <c r="G9" s="21">
        <v>539458518</v>
      </c>
      <c r="H9" s="21">
        <v>539458518</v>
      </c>
      <c r="I9" s="21">
        <v>539591356.28999996</v>
      </c>
      <c r="J9" s="21">
        <v>539671364.49000001</v>
      </c>
      <c r="K9" s="21">
        <v>539823293.97000003</v>
      </c>
      <c r="L9" s="21">
        <v>540112999.39999998</v>
      </c>
      <c r="M9" s="21">
        <v>540496322.30999994</v>
      </c>
    </row>
    <row r="10" spans="2:13">
      <c r="B10" s="19" t="s">
        <v>8</v>
      </c>
      <c r="C10" s="21">
        <v>865000000</v>
      </c>
      <c r="D10" s="21">
        <v>865000000</v>
      </c>
      <c r="E10" s="21">
        <v>865000000</v>
      </c>
      <c r="F10" s="21">
        <v>865000000</v>
      </c>
      <c r="G10" s="21">
        <v>865000000</v>
      </c>
      <c r="H10" s="21">
        <v>865000000</v>
      </c>
      <c r="I10" s="21">
        <v>865000000</v>
      </c>
      <c r="J10" s="21">
        <f>800000000+200000000+25000000+40000000+40000000+10000000</f>
        <v>1115000000</v>
      </c>
      <c r="K10" s="21">
        <f t="shared" ref="K10:M10" si="0">800000000+200000000+25000000+40000000+40000000+10000000</f>
        <v>1115000000</v>
      </c>
      <c r="L10" s="21">
        <f t="shared" si="0"/>
        <v>1115000000</v>
      </c>
      <c r="M10" s="21">
        <f t="shared" si="0"/>
        <v>1115000000</v>
      </c>
    </row>
    <row r="11" spans="2:13" ht="15" thickBot="1">
      <c r="C11" s="22">
        <f t="shared" ref="C11:M11" si="1">SUM(C3:C10)</f>
        <v>24351540186.82</v>
      </c>
      <c r="D11" s="22">
        <f t="shared" si="1"/>
        <v>25332699788.000004</v>
      </c>
      <c r="E11" s="22">
        <f t="shared" si="1"/>
        <v>26059109158.120003</v>
      </c>
      <c r="F11" s="22">
        <f t="shared" si="1"/>
        <v>26523086810.190006</v>
      </c>
      <c r="G11" s="22">
        <f t="shared" si="1"/>
        <v>26780191102.420071</v>
      </c>
      <c r="H11" s="22">
        <f t="shared" si="1"/>
        <v>26943098743.260078</v>
      </c>
      <c r="I11" s="22">
        <f t="shared" si="1"/>
        <v>27385556617.33012</v>
      </c>
      <c r="J11" s="22">
        <f t="shared" si="1"/>
        <v>29045164364.640118</v>
      </c>
      <c r="K11" s="22">
        <f t="shared" si="1"/>
        <v>29184933311.460003</v>
      </c>
      <c r="L11" s="22">
        <f t="shared" si="1"/>
        <v>29738154252.830002</v>
      </c>
      <c r="M11" s="22">
        <f t="shared" si="1"/>
        <v>29845535388.070004</v>
      </c>
    </row>
    <row r="12" spans="2:13" ht="15.6" thickTop="1" thickBot="1">
      <c r="B12" s="19"/>
      <c r="C12" s="25"/>
    </row>
    <row r="13" spans="2:13" ht="17.399999999999999">
      <c r="B13" s="10" t="s">
        <v>13</v>
      </c>
      <c r="C13" s="11"/>
      <c r="D13" s="12"/>
      <c r="E13" s="31"/>
      <c r="F13" s="23"/>
    </row>
    <row r="14" spans="2:13">
      <c r="B14" s="13" t="s">
        <v>15</v>
      </c>
      <c r="C14" s="8"/>
      <c r="D14" s="15"/>
      <c r="E14" s="13"/>
      <c r="F14" s="23"/>
    </row>
    <row r="15" spans="2:13" ht="130.5" customHeight="1" thickBot="1">
      <c r="B15" s="40" t="s">
        <v>39</v>
      </c>
      <c r="C15" s="41"/>
      <c r="D15" s="42"/>
      <c r="E15" s="32"/>
      <c r="F15" s="24"/>
    </row>
  </sheetData>
  <mergeCells count="2">
    <mergeCell ref="B15:D15"/>
    <mergeCell ref="C1:M1"/>
  </mergeCells>
  <pageMargins left="0.25" right="0.25" top="0.75" bottom="0.75" header="0.3" footer="0.3"/>
  <pageSetup paperSize="5" scale="74" orientation="landscape" horizont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580A6B-1959-4F32-972E-E6CBA2E8DC1B}">
  <sheetPr>
    <pageSetUpPr fitToPage="1"/>
  </sheetPr>
  <dimension ref="B1:M15"/>
  <sheetViews>
    <sheetView zoomScale="80" zoomScaleNormal="80" workbookViewId="0">
      <selection activeCell="A11" sqref="A11:XFD11"/>
    </sheetView>
  </sheetViews>
  <sheetFormatPr defaultColWidth="8.88671875" defaultRowHeight="14.4"/>
  <cols>
    <col min="1" max="1" width="4.5546875" style="17" customWidth="1"/>
    <col min="2" max="2" width="48.44140625" style="17" bestFit="1" customWidth="1"/>
    <col min="3" max="13" width="16.6640625" style="17" customWidth="1"/>
    <col min="14" max="16384" width="8.88671875" style="17"/>
  </cols>
  <sheetData>
    <row r="1" spans="2:13">
      <c r="B1" s="16" t="s">
        <v>0</v>
      </c>
      <c r="C1" s="43" t="s">
        <v>33</v>
      </c>
      <c r="D1" s="43"/>
      <c r="E1" s="43"/>
      <c r="F1" s="43"/>
      <c r="G1" s="43"/>
      <c r="H1" s="43"/>
      <c r="I1" s="43"/>
      <c r="J1" s="43"/>
      <c r="K1" s="43"/>
      <c r="L1" s="43"/>
      <c r="M1" s="43"/>
    </row>
    <row r="2" spans="2:13">
      <c r="C2" s="18" t="s">
        <v>32</v>
      </c>
      <c r="D2" s="18" t="s">
        <v>31</v>
      </c>
      <c r="E2" s="18" t="s">
        <v>30</v>
      </c>
      <c r="F2" s="18" t="s">
        <v>29</v>
      </c>
      <c r="G2" s="18" t="s">
        <v>28</v>
      </c>
      <c r="H2" s="18" t="s">
        <v>27</v>
      </c>
      <c r="I2" s="18" t="s">
        <v>26</v>
      </c>
      <c r="J2" s="18" t="s">
        <v>25</v>
      </c>
      <c r="K2" s="18" t="s">
        <v>24</v>
      </c>
      <c r="L2" s="18" t="s">
        <v>23</v>
      </c>
      <c r="M2" s="18" t="s">
        <v>37</v>
      </c>
    </row>
    <row r="3" spans="2:13">
      <c r="B3" s="19" t="s">
        <v>1</v>
      </c>
      <c r="C3" s="20">
        <v>937057746.51999974</v>
      </c>
      <c r="D3" s="20">
        <v>1067042932.2399995</v>
      </c>
      <c r="E3" s="20">
        <v>1133781962.4400001</v>
      </c>
      <c r="F3" s="20">
        <v>1470691632.0999999</v>
      </c>
      <c r="G3" s="20">
        <v>1561296406.6999993</v>
      </c>
      <c r="H3" s="20">
        <v>1719912443.1599994</v>
      </c>
      <c r="I3" s="20">
        <v>2020530422.2499993</v>
      </c>
      <c r="J3" s="20">
        <v>2226481216.8499994</v>
      </c>
      <c r="K3" s="20">
        <v>2341782193.6999998</v>
      </c>
      <c r="L3" s="20">
        <v>2502846771.3699999</v>
      </c>
      <c r="M3" s="20">
        <v>2582192424.1300001</v>
      </c>
    </row>
    <row r="4" spans="2:13">
      <c r="B4" s="19" t="s">
        <v>2</v>
      </c>
      <c r="C4" s="20">
        <v>387090087.90999961</v>
      </c>
      <c r="D4" s="20">
        <v>387090087.90999961</v>
      </c>
      <c r="E4" s="20">
        <v>387090087.90999961</v>
      </c>
      <c r="F4" s="20">
        <v>387090087.90999961</v>
      </c>
      <c r="G4" s="20">
        <v>387090087.90999955</v>
      </c>
      <c r="H4" s="20">
        <v>387090087.90999955</v>
      </c>
      <c r="I4" s="20">
        <v>4887090087.9099998</v>
      </c>
      <c r="J4" s="20">
        <v>4887090087.9099998</v>
      </c>
      <c r="K4" s="20">
        <v>4887090087.9099998</v>
      </c>
      <c r="L4" s="20">
        <v>4887090087.9099998</v>
      </c>
      <c r="M4" s="20">
        <v>5274180157.2799997</v>
      </c>
    </row>
    <row r="5" spans="2:13">
      <c r="B5" s="19" t="s">
        <v>3</v>
      </c>
      <c r="C5" s="20">
        <v>3924644701.2399788</v>
      </c>
      <c r="D5" s="20">
        <v>3924640567.6899786</v>
      </c>
      <c r="E5" s="20">
        <v>3938798743.6900001</v>
      </c>
      <c r="F5" s="20">
        <v>5023127409.1899958</v>
      </c>
      <c r="G5" s="20">
        <v>5023126652.5799999</v>
      </c>
      <c r="H5" s="20">
        <v>5023126184.6200237</v>
      </c>
      <c r="I5" s="20">
        <v>5142496470.2399988</v>
      </c>
      <c r="J5" s="20">
        <v>5142516363.3400145</v>
      </c>
      <c r="K5" s="20">
        <v>5142516363.3400145</v>
      </c>
      <c r="L5" s="20">
        <v>5142535984.75</v>
      </c>
      <c r="M5" s="20">
        <v>5142535984.75</v>
      </c>
    </row>
    <row r="6" spans="2:13">
      <c r="B6" s="19" t="s">
        <v>4</v>
      </c>
      <c r="C6" s="20">
        <v>362656214.38</v>
      </c>
      <c r="D6" s="20">
        <v>505615343.06000453</v>
      </c>
      <c r="E6" s="20">
        <v>645512214.57999992</v>
      </c>
      <c r="F6" s="20">
        <v>805183831.05998099</v>
      </c>
      <c r="G6" s="20">
        <v>945495860.4900831</v>
      </c>
      <c r="H6" s="20">
        <v>1000538564.1601026</v>
      </c>
      <c r="I6" s="20">
        <v>1045401427.2401197</v>
      </c>
      <c r="J6" s="20">
        <v>1067727848.1801198</v>
      </c>
      <c r="K6" s="20">
        <v>1072138210.7800001</v>
      </c>
      <c r="L6" s="20">
        <v>1074577536.3999999</v>
      </c>
      <c r="M6" s="20">
        <v>1124140480.3300002</v>
      </c>
    </row>
    <row r="7" spans="2:13">
      <c r="B7" s="19" t="s">
        <v>5</v>
      </c>
      <c r="C7" s="21">
        <v>696440498.97999835</v>
      </c>
      <c r="D7" s="20">
        <f>1028710608.82+5966285.58</f>
        <v>1034676894.4000001</v>
      </c>
      <c r="E7" s="20">
        <f>1171701492.08+19606016.62</f>
        <v>1191307508.6999998</v>
      </c>
      <c r="F7" s="21">
        <f>1372659128.98+40568412.71</f>
        <v>1413227541.6900001</v>
      </c>
      <c r="G7" s="21">
        <f>1532752900.25+51306865.78</f>
        <v>1584059766.03</v>
      </c>
      <c r="H7" s="21">
        <f>1684777834.88+33569169.55</f>
        <v>1718347004.4300001</v>
      </c>
      <c r="I7" s="21">
        <f>1832801009.22+35106349.88</f>
        <v>1867907359.1000001</v>
      </c>
      <c r="J7" s="21">
        <f>2059720095.81+38049630.53</f>
        <v>2097769726.3399999</v>
      </c>
      <c r="K7" s="21">
        <v>2447703836.5500002</v>
      </c>
      <c r="L7" s="21">
        <v>2638824555.1500001</v>
      </c>
      <c r="M7" s="21">
        <v>2818216396.4700003</v>
      </c>
    </row>
    <row r="8" spans="2:13">
      <c r="B8" s="19" t="s">
        <v>7</v>
      </c>
      <c r="C8" s="21">
        <v>968471301.54999983</v>
      </c>
      <c r="D8" s="20">
        <v>2009677044</v>
      </c>
      <c r="E8" s="20">
        <v>2011050167.9000001</v>
      </c>
      <c r="F8" s="21">
        <v>2040455410.2399981</v>
      </c>
      <c r="G8" s="21">
        <v>2042175665.8499999</v>
      </c>
      <c r="H8" s="21">
        <v>2043547117.589998</v>
      </c>
      <c r="I8" s="21">
        <v>2046578598.119998</v>
      </c>
      <c r="J8" s="21">
        <v>2048750122.9300017</v>
      </c>
      <c r="K8" s="21">
        <v>2053324964.97</v>
      </c>
      <c r="L8" s="21">
        <v>2056077963.23</v>
      </c>
      <c r="M8" s="21">
        <v>2056977086.05</v>
      </c>
    </row>
    <row r="9" spans="2:13">
      <c r="B9" s="19" t="s">
        <v>6</v>
      </c>
      <c r="C9" s="21">
        <v>50000000</v>
      </c>
      <c r="D9" s="21">
        <v>50000000</v>
      </c>
      <c r="E9" s="21">
        <v>50000000</v>
      </c>
      <c r="F9" s="21">
        <v>72000000</v>
      </c>
      <c r="G9" s="21">
        <v>72000000</v>
      </c>
      <c r="H9" s="21">
        <v>72000000</v>
      </c>
      <c r="I9" s="21">
        <v>72364586.73999998</v>
      </c>
      <c r="J9" s="21">
        <v>72564551.309999987</v>
      </c>
      <c r="K9" s="21">
        <v>72848465.769999996</v>
      </c>
      <c r="L9" s="21">
        <v>173043739.47</v>
      </c>
      <c r="M9" s="21">
        <v>183853500.59</v>
      </c>
    </row>
    <row r="10" spans="2:13">
      <c r="B10" s="19" t="s">
        <v>8</v>
      </c>
      <c r="C10" s="21">
        <v>207600000</v>
      </c>
      <c r="D10" s="20">
        <v>415300000</v>
      </c>
      <c r="E10" s="20">
        <v>622800000</v>
      </c>
      <c r="F10" s="21">
        <v>626130000</v>
      </c>
      <c r="G10" s="21">
        <v>636552938</v>
      </c>
      <c r="H10" s="21">
        <v>650897107.04999995</v>
      </c>
      <c r="I10" s="21">
        <v>655171248.04999995</v>
      </c>
      <c r="J10" s="21">
        <v>658027848.04999995</v>
      </c>
      <c r="K10" s="21">
        <v>666028179.81999993</v>
      </c>
      <c r="L10" s="21">
        <v>672692888.4799999</v>
      </c>
      <c r="M10" s="21">
        <v>778995752.16999996</v>
      </c>
    </row>
    <row r="11" spans="2:13" ht="15" thickBot="1">
      <c r="C11" s="22">
        <f t="shared" ref="C11:M11" si="0">SUM(C3:C10)</f>
        <v>7533960550.579977</v>
      </c>
      <c r="D11" s="22">
        <f t="shared" si="0"/>
        <v>9394042869.2999821</v>
      </c>
      <c r="E11" s="22">
        <f t="shared" si="0"/>
        <v>9980340685.2199993</v>
      </c>
      <c r="F11" s="22">
        <f t="shared" si="0"/>
        <v>11837905912.189974</v>
      </c>
      <c r="G11" s="22">
        <f t="shared" si="0"/>
        <v>12251797377.560081</v>
      </c>
      <c r="H11" s="22">
        <f t="shared" si="0"/>
        <v>12615458508.920122</v>
      </c>
      <c r="I11" s="22">
        <f t="shared" si="0"/>
        <v>17737540199.650116</v>
      </c>
      <c r="J11" s="22">
        <f t="shared" si="0"/>
        <v>18200927764.910137</v>
      </c>
      <c r="K11" s="22">
        <f t="shared" si="0"/>
        <v>18683432302.840015</v>
      </c>
      <c r="L11" s="22">
        <f t="shared" si="0"/>
        <v>19147689526.759998</v>
      </c>
      <c r="M11" s="22">
        <f t="shared" si="0"/>
        <v>19961091781.769997</v>
      </c>
    </row>
    <row r="12" spans="2:13" ht="15.6" thickTop="1" thickBot="1">
      <c r="B12" s="19"/>
    </row>
    <row r="13" spans="2:13" ht="17.399999999999999">
      <c r="B13" s="10" t="s">
        <v>13</v>
      </c>
      <c r="C13" s="11"/>
      <c r="D13" s="12"/>
      <c r="E13" s="14"/>
      <c r="F13" s="23"/>
    </row>
    <row r="14" spans="2:13">
      <c r="B14" s="13" t="s">
        <v>16</v>
      </c>
      <c r="C14" s="8"/>
      <c r="D14" s="15"/>
      <c r="E14" s="14"/>
      <c r="F14" s="23"/>
    </row>
    <row r="15" spans="2:13" ht="118.2" customHeight="1" thickBot="1">
      <c r="B15" s="40" t="s">
        <v>19</v>
      </c>
      <c r="C15" s="41"/>
      <c r="D15" s="42"/>
      <c r="E15" s="24"/>
      <c r="F15" s="24"/>
    </row>
  </sheetData>
  <mergeCells count="2">
    <mergeCell ref="B15:D15"/>
    <mergeCell ref="C1:M1"/>
  </mergeCells>
  <pageMargins left="0.25" right="0.25" top="0.75" bottom="0.75" header="0.3" footer="0.3"/>
  <pageSetup paperSize="5" scale="74" orientation="landscape" horizontalDpi="4294967293"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Overview and Summary</vt:lpstr>
      <vt:lpstr>Funds Received - Monthly</vt:lpstr>
      <vt:lpstr>Funds Spent - Monthly</vt:lpstr>
      <vt:lpstr>'Funds Received - Monthly'!Print_Area</vt:lpstr>
      <vt:lpstr>'Funds Spent - Monthly'!Print_Area</vt:lpstr>
      <vt:lpstr>'Overview and Summary'!Print_Area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 Swanson</dc:creator>
  <cp:lastModifiedBy>Kristin LaPlante</cp:lastModifiedBy>
  <cp:lastPrinted>2022-08-02T13:40:05Z</cp:lastPrinted>
  <dcterms:created xsi:type="dcterms:W3CDTF">2021-10-04T21:30:02Z</dcterms:created>
  <dcterms:modified xsi:type="dcterms:W3CDTF">2022-08-09T16:14:47Z</dcterms:modified>
</cp:coreProperties>
</file>